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E:\Proposal Avi\"/>
    </mc:Choice>
  </mc:AlternateContent>
  <xr:revisionPtr revIDLastSave="0" documentId="13_ncr:1_{737E98BC-726C-4865-9070-EE4A4FC57008}" xr6:coauthVersionLast="47" xr6:coauthVersionMax="47" xr10:uidLastSave="{00000000-0000-0000-0000-000000000000}"/>
  <bookViews>
    <workbookView xWindow="-120" yWindow="-120" windowWidth="20730" windowHeight="11040" activeTab="5" xr2:uid="{00000000-000D-0000-FFFF-FFFF00000000}"/>
  </bookViews>
  <sheets>
    <sheet name="Data_Kriteria" sheetId="1" r:id="rId1"/>
    <sheet name="Nilai_Profil_Ideal" sheetId="2" r:id="rId2"/>
    <sheet name="Data_Kasus" sheetId="3" r:id="rId3"/>
    <sheet name="Konversi_GAP" sheetId="4" r:id="rId4"/>
    <sheet name="Perhitungan" sheetId="5" r:id="rId5"/>
    <sheet name="Ringkasan" sheetId="6" r:id="rId6"/>
  </sheets>
  <calcPr calcId="181029"/>
</workbook>
</file>

<file path=xl/calcChain.xml><?xml version="1.0" encoding="utf-8"?>
<calcChain xmlns="http://schemas.openxmlformats.org/spreadsheetml/2006/main">
  <c r="K2" i="5" l="1"/>
  <c r="I25" i="5"/>
  <c r="J25" i="5" s="1"/>
  <c r="I24" i="5"/>
  <c r="J24" i="5" s="1"/>
  <c r="I23" i="5"/>
  <c r="J23" i="5" s="1"/>
  <c r="I22" i="5"/>
  <c r="J22" i="5" s="1"/>
  <c r="G25" i="5"/>
  <c r="G24" i="5"/>
  <c r="H24" i="5" s="1"/>
  <c r="G23" i="5"/>
  <c r="H23" i="5" s="1"/>
  <c r="G22" i="5"/>
  <c r="H22" i="5" s="1"/>
  <c r="E25" i="5"/>
  <c r="F25" i="5" s="1"/>
  <c r="E24" i="5"/>
  <c r="F24" i="5" s="1"/>
  <c r="E23" i="5"/>
  <c r="F23" i="5" s="1"/>
  <c r="E22" i="5"/>
  <c r="F22" i="5" s="1"/>
  <c r="C25" i="5"/>
  <c r="D25" i="5" s="1"/>
  <c r="C24" i="5"/>
  <c r="D24" i="5" s="1"/>
  <c r="C23" i="5"/>
  <c r="D23" i="5" s="1"/>
  <c r="C22" i="5"/>
  <c r="D22" i="5" s="1"/>
  <c r="B23" i="5"/>
  <c r="B24" i="5"/>
  <c r="B25" i="5"/>
  <c r="B22" i="5"/>
  <c r="A23" i="5"/>
  <c r="A24" i="5"/>
  <c r="A25" i="5"/>
  <c r="A22" i="5"/>
  <c r="A6" i="6" s="1"/>
  <c r="H25" i="5"/>
  <c r="I20" i="5"/>
  <c r="J20" i="5" s="1"/>
  <c r="I19" i="5"/>
  <c r="I18" i="5"/>
  <c r="J18" i="5" s="1"/>
  <c r="I17" i="5"/>
  <c r="J17" i="5" s="1"/>
  <c r="J19" i="5"/>
  <c r="G20" i="5"/>
  <c r="H20" i="5" s="1"/>
  <c r="G19" i="5"/>
  <c r="H19" i="5" s="1"/>
  <c r="G18" i="5"/>
  <c r="G17" i="5"/>
  <c r="E20" i="5"/>
  <c r="F20" i="5" s="1"/>
  <c r="E19" i="5"/>
  <c r="F19" i="5" s="1"/>
  <c r="E18" i="5"/>
  <c r="F18" i="5" s="1"/>
  <c r="E17" i="5"/>
  <c r="F17" i="5" s="1"/>
  <c r="C18" i="5"/>
  <c r="D18" i="5" s="1"/>
  <c r="C20" i="5"/>
  <c r="D20" i="5" s="1"/>
  <c r="B18" i="5"/>
  <c r="B19" i="5"/>
  <c r="B20" i="5"/>
  <c r="B17" i="5"/>
  <c r="C19" i="5"/>
  <c r="D19" i="5" s="1"/>
  <c r="C17" i="5"/>
  <c r="D17" i="5" s="1"/>
  <c r="A20" i="5"/>
  <c r="A19" i="5"/>
  <c r="A18" i="5"/>
  <c r="A17" i="5"/>
  <c r="A5" i="6" s="1"/>
  <c r="H18" i="5"/>
  <c r="H17" i="5"/>
  <c r="E2" i="5"/>
  <c r="F2" i="5" s="1"/>
  <c r="E3" i="5"/>
  <c r="F3" i="5" s="1"/>
  <c r="E4" i="5"/>
  <c r="E5" i="5"/>
  <c r="F5" i="5" s="1"/>
  <c r="E7" i="5"/>
  <c r="F7" i="5" s="1"/>
  <c r="E8" i="5"/>
  <c r="F8" i="5" s="1"/>
  <c r="E9" i="5"/>
  <c r="F9" i="5" s="1"/>
  <c r="E10" i="5"/>
  <c r="F10" i="5" s="1"/>
  <c r="E12" i="5"/>
  <c r="E13" i="5"/>
  <c r="F13" i="5" s="1"/>
  <c r="E14" i="5"/>
  <c r="E15" i="5"/>
  <c r="F15" i="5" s="1"/>
  <c r="C7" i="5"/>
  <c r="D7" i="5" s="1"/>
  <c r="C2" i="5"/>
  <c r="D2" i="5" s="1"/>
  <c r="I15" i="5"/>
  <c r="J15" i="5" s="1"/>
  <c r="G15" i="5"/>
  <c r="H15" i="5" s="1"/>
  <c r="C15" i="5"/>
  <c r="D15" i="5" s="1"/>
  <c r="B15" i="5"/>
  <c r="A15" i="5"/>
  <c r="I14" i="5"/>
  <c r="J14" i="5" s="1"/>
  <c r="G14" i="5"/>
  <c r="H14" i="5" s="1"/>
  <c r="F14" i="5"/>
  <c r="C14" i="5"/>
  <c r="D14" i="5" s="1"/>
  <c r="B14" i="5"/>
  <c r="A14" i="5"/>
  <c r="I13" i="5"/>
  <c r="J13" i="5" s="1"/>
  <c r="G13" i="5"/>
  <c r="H13" i="5" s="1"/>
  <c r="C13" i="5"/>
  <c r="D13" i="5" s="1"/>
  <c r="B13" i="5"/>
  <c r="A13" i="5"/>
  <c r="I12" i="5"/>
  <c r="J12" i="5" s="1"/>
  <c r="G12" i="5"/>
  <c r="H12" i="5" s="1"/>
  <c r="F12" i="5"/>
  <c r="C12" i="5"/>
  <c r="D12" i="5" s="1"/>
  <c r="B12" i="5"/>
  <c r="A12" i="5"/>
  <c r="A4" i="6" s="1"/>
  <c r="I10" i="5"/>
  <c r="J10" i="5" s="1"/>
  <c r="G10" i="5"/>
  <c r="H10" i="5" s="1"/>
  <c r="C10" i="5"/>
  <c r="D10" i="5" s="1"/>
  <c r="B10" i="5"/>
  <c r="A10" i="5"/>
  <c r="I9" i="5"/>
  <c r="J9" i="5" s="1"/>
  <c r="G9" i="5"/>
  <c r="H9" i="5" s="1"/>
  <c r="C9" i="5"/>
  <c r="D9" i="5" s="1"/>
  <c r="B9" i="5"/>
  <c r="A9" i="5"/>
  <c r="I8" i="5"/>
  <c r="J8" i="5" s="1"/>
  <c r="G8" i="5"/>
  <c r="H8" i="5" s="1"/>
  <c r="C8" i="5"/>
  <c r="D8" i="5" s="1"/>
  <c r="B8" i="5"/>
  <c r="A8" i="5"/>
  <c r="I7" i="5"/>
  <c r="J7" i="5" s="1"/>
  <c r="G7" i="5"/>
  <c r="H7" i="5" s="1"/>
  <c r="B7" i="5"/>
  <c r="A7" i="5"/>
  <c r="A3" i="6" s="1"/>
  <c r="I5" i="5"/>
  <c r="J5" i="5" s="1"/>
  <c r="G5" i="5"/>
  <c r="H5" i="5" s="1"/>
  <c r="C5" i="5"/>
  <c r="D5" i="5" s="1"/>
  <c r="B5" i="5"/>
  <c r="A5" i="5"/>
  <c r="I4" i="5"/>
  <c r="J4" i="5" s="1"/>
  <c r="G4" i="5"/>
  <c r="H4" i="5" s="1"/>
  <c r="F4" i="5"/>
  <c r="C4" i="5"/>
  <c r="D4" i="5" s="1"/>
  <c r="B4" i="5"/>
  <c r="A4" i="5"/>
  <c r="I3" i="5"/>
  <c r="J3" i="5" s="1"/>
  <c r="G3" i="5"/>
  <c r="H3" i="5" s="1"/>
  <c r="L3" i="5" s="1"/>
  <c r="C3" i="5"/>
  <c r="D3" i="5" s="1"/>
  <c r="B3" i="5"/>
  <c r="A3" i="5"/>
  <c r="I2" i="5"/>
  <c r="J2" i="5" s="1"/>
  <c r="G2" i="5"/>
  <c r="H2" i="5" s="1"/>
  <c r="B2" i="5"/>
  <c r="A2" i="5"/>
  <c r="A2" i="6" s="1"/>
  <c r="L23" i="5" l="1"/>
  <c r="L24" i="5"/>
  <c r="L25" i="5"/>
  <c r="L22" i="5"/>
  <c r="K25" i="5"/>
  <c r="K23" i="5"/>
  <c r="K24" i="5"/>
  <c r="K22" i="5"/>
  <c r="L20" i="5"/>
  <c r="L18" i="5"/>
  <c r="L19" i="5"/>
  <c r="L17" i="5"/>
  <c r="K17" i="5"/>
  <c r="K19" i="5"/>
  <c r="K20" i="5"/>
  <c r="M20" i="5" s="1"/>
  <c r="E5" i="6" s="1"/>
  <c r="K18" i="5"/>
  <c r="M18" i="5" s="1"/>
  <c r="C5" i="6" s="1"/>
  <c r="K15" i="5"/>
  <c r="K4" i="5"/>
  <c r="K5" i="5"/>
  <c r="K7" i="5"/>
  <c r="K10" i="5"/>
  <c r="L7" i="5"/>
  <c r="K3" i="5"/>
  <c r="M3" i="5" s="1"/>
  <c r="C2" i="6" s="1"/>
  <c r="K8" i="5"/>
  <c r="L14" i="5"/>
  <c r="L10" i="5"/>
  <c r="K14" i="5"/>
  <c r="K12" i="5"/>
  <c r="K13" i="5"/>
  <c r="L5" i="5"/>
  <c r="L8" i="5"/>
  <c r="K9" i="5"/>
  <c r="L15" i="5"/>
  <c r="M15" i="5" s="1"/>
  <c r="E4" i="6" s="1"/>
  <c r="L9" i="5"/>
  <c r="L13" i="5"/>
  <c r="L12" i="5"/>
  <c r="L2" i="5"/>
  <c r="L4" i="5"/>
  <c r="M23" i="5" l="1"/>
  <c r="C6" i="6" s="1"/>
  <c r="M17" i="5"/>
  <c r="B5" i="6" s="1"/>
  <c r="M25" i="5"/>
  <c r="E6" i="6" s="1"/>
  <c r="M24" i="5"/>
  <c r="D6" i="6" s="1"/>
  <c r="M22" i="5"/>
  <c r="B6" i="6" s="1"/>
  <c r="F6" i="6" s="1"/>
  <c r="G6" i="6" s="1"/>
  <c r="M19" i="5"/>
  <c r="D5" i="6" s="1"/>
  <c r="F5" i="6" s="1"/>
  <c r="G5" i="6" s="1"/>
  <c r="M4" i="5"/>
  <c r="D2" i="6" s="1"/>
  <c r="M5" i="5"/>
  <c r="E2" i="6" s="1"/>
  <c r="M7" i="5"/>
  <c r="B3" i="6" s="1"/>
  <c r="M10" i="5"/>
  <c r="E3" i="6" s="1"/>
  <c r="M8" i="5"/>
  <c r="C3" i="6" s="1"/>
  <c r="M13" i="5"/>
  <c r="C4" i="6" s="1"/>
  <c r="M12" i="5"/>
  <c r="B4" i="6" s="1"/>
  <c r="M14" i="5"/>
  <c r="D4" i="6" s="1"/>
  <c r="M2" i="5"/>
  <c r="B2" i="6" s="1"/>
  <c r="M9" i="5"/>
  <c r="D3" i="6" s="1"/>
  <c r="F2" i="6" l="1"/>
  <c r="G2" i="6" s="1"/>
  <c r="F4" i="6"/>
  <c r="G4" i="6" s="1"/>
  <c r="F3" i="6"/>
  <c r="G3" i="6" s="1"/>
</calcChain>
</file>

<file path=xl/sharedStrings.xml><?xml version="1.0" encoding="utf-8"?>
<sst xmlns="http://schemas.openxmlformats.org/spreadsheetml/2006/main" count="106" uniqueCount="41">
  <si>
    <t>Kode</t>
  </si>
  <si>
    <t>Kriteria</t>
  </si>
  <si>
    <t>Jenis Faktor</t>
  </si>
  <si>
    <t>Bobot</t>
  </si>
  <si>
    <t>C1</t>
  </si>
  <si>
    <t>Kekerasan Fisik</t>
  </si>
  <si>
    <t>Core</t>
  </si>
  <si>
    <t>C2</t>
  </si>
  <si>
    <t>Kekerasan Psikologis</t>
  </si>
  <si>
    <t>C3</t>
  </si>
  <si>
    <t>Kekerasan Seksual</t>
  </si>
  <si>
    <t>Secondary</t>
  </si>
  <si>
    <t>C4</t>
  </si>
  <si>
    <t>Penelantaran Ekonomi</t>
  </si>
  <si>
    <t>Alternatif</t>
  </si>
  <si>
    <t>Nilai_Ideal</t>
  </si>
  <si>
    <t>P2TP2A</t>
  </si>
  <si>
    <t>Polisi</t>
  </si>
  <si>
    <t>Pengadilan</t>
  </si>
  <si>
    <t>Kekeluargaan</t>
  </si>
  <si>
    <t>Kasus</t>
  </si>
  <si>
    <t>K1</t>
  </si>
  <si>
    <t>K2</t>
  </si>
  <si>
    <t>K3</t>
  </si>
  <si>
    <t>GAP</t>
  </si>
  <si>
    <t>Bobot_W</t>
  </si>
  <si>
    <t>GAP_C1</t>
  </si>
  <si>
    <t>W_C1</t>
  </si>
  <si>
    <t>GAP_C2</t>
  </si>
  <si>
    <t>W_C2</t>
  </si>
  <si>
    <t>GAP_C3</t>
  </si>
  <si>
    <t>W_C3</t>
  </si>
  <si>
    <t>GAP_C4</t>
  </si>
  <si>
    <t>W_C4</t>
  </si>
  <si>
    <t>CF</t>
  </si>
  <si>
    <t>SF</t>
  </si>
  <si>
    <t>Nilai_Akhir</t>
  </si>
  <si>
    <t>Nilai_Tertinggi</t>
  </si>
  <si>
    <t>Rekomendasi</t>
  </si>
  <si>
    <t>K4</t>
  </si>
  <si>
    <t>K5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</si>
</sst>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workbookViewId="0">
      <selection activeCell="C14" sqref="C14"/>
    </sheetView>
  </sheetViews>
  <sheetFormatPr defaultRowHeight="15" x14ac:dyDescent="0.25"/>
  <cols>
    <col min="1" max="1" width="5.5703125" bestFit="1" customWidth="1"/>
    <col min="2" max="2" width="21.42578125" bestFit="1" customWidth="1"/>
    <col min="3" max="3" width="11.42578125" bestFit="1" customWidth="1"/>
    <col min="4" max="4" width="6.285156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2" t="s">
        <v>4</v>
      </c>
      <c r="B2" s="1" t="s">
        <v>5</v>
      </c>
      <c r="C2" s="1" t="s">
        <v>6</v>
      </c>
      <c r="D2" s="1">
        <v>0.35</v>
      </c>
    </row>
    <row r="3" spans="1:4" x14ac:dyDescent="0.25">
      <c r="A3" s="2" t="s">
        <v>7</v>
      </c>
      <c r="B3" s="1" t="s">
        <v>8</v>
      </c>
      <c r="C3" s="1" t="s">
        <v>6</v>
      </c>
      <c r="D3" s="1">
        <v>0.3</v>
      </c>
    </row>
    <row r="4" spans="1:4" x14ac:dyDescent="0.25">
      <c r="A4" s="2" t="s">
        <v>9</v>
      </c>
      <c r="B4" s="1" t="s">
        <v>10</v>
      </c>
      <c r="C4" s="1" t="s">
        <v>11</v>
      </c>
      <c r="D4" s="1">
        <v>0.2</v>
      </c>
    </row>
    <row r="5" spans="1:4" x14ac:dyDescent="0.25">
      <c r="A5" s="2" t="s">
        <v>12</v>
      </c>
      <c r="B5" s="1" t="s">
        <v>13</v>
      </c>
      <c r="C5" s="1" t="s">
        <v>11</v>
      </c>
      <c r="D5" s="1">
        <v>0.15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16" sqref="B16"/>
    </sheetView>
  </sheetViews>
  <sheetFormatPr defaultRowHeight="15" x14ac:dyDescent="0.25"/>
  <cols>
    <col min="1" max="1" width="20.85546875" bestFit="1" customWidth="1"/>
    <col min="2" max="2" width="10.5703125" bestFit="1" customWidth="1"/>
  </cols>
  <sheetData>
    <row r="1" spans="1:2" x14ac:dyDescent="0.25">
      <c r="A1" s="2" t="s">
        <v>14</v>
      </c>
      <c r="B1" s="2" t="s">
        <v>15</v>
      </c>
    </row>
    <row r="2" spans="1:2" x14ac:dyDescent="0.25">
      <c r="A2" s="2" t="s">
        <v>16</v>
      </c>
      <c r="B2" s="1">
        <v>3</v>
      </c>
    </row>
    <row r="3" spans="1:2" x14ac:dyDescent="0.25">
      <c r="A3" s="2" t="s">
        <v>17</v>
      </c>
      <c r="B3" s="1">
        <v>4</v>
      </c>
    </row>
    <row r="4" spans="1:2" x14ac:dyDescent="0.25">
      <c r="A4" s="2" t="s">
        <v>18</v>
      </c>
      <c r="B4" s="1">
        <v>2</v>
      </c>
    </row>
    <row r="5" spans="1:2" x14ac:dyDescent="0.25">
      <c r="A5" s="2" t="s">
        <v>19</v>
      </c>
      <c r="B5" s="1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>
      <selection activeCell="J7" sqref="J7"/>
    </sheetView>
  </sheetViews>
  <sheetFormatPr defaultRowHeight="15" x14ac:dyDescent="0.25"/>
  <sheetData>
    <row r="1" spans="1:5" x14ac:dyDescent="0.25">
      <c r="A1" s="2" t="s">
        <v>20</v>
      </c>
      <c r="B1" s="2" t="s">
        <v>4</v>
      </c>
      <c r="C1" s="2" t="s">
        <v>7</v>
      </c>
      <c r="D1" s="2" t="s">
        <v>9</v>
      </c>
      <c r="E1" s="2" t="s">
        <v>12</v>
      </c>
    </row>
    <row r="2" spans="1:5" x14ac:dyDescent="0.25">
      <c r="A2" s="2" t="s">
        <v>21</v>
      </c>
      <c r="B2" s="1">
        <v>4</v>
      </c>
      <c r="C2" s="1">
        <v>3</v>
      </c>
      <c r="D2" s="1">
        <v>2</v>
      </c>
      <c r="E2" s="1">
        <v>3</v>
      </c>
    </row>
    <row r="3" spans="1:5" x14ac:dyDescent="0.25">
      <c r="A3" s="2" t="s">
        <v>22</v>
      </c>
      <c r="B3" s="1">
        <v>5</v>
      </c>
      <c r="C3" s="1">
        <v>2</v>
      </c>
      <c r="D3" s="1">
        <v>1</v>
      </c>
      <c r="E3" s="1">
        <v>2</v>
      </c>
    </row>
    <row r="4" spans="1:5" x14ac:dyDescent="0.25">
      <c r="A4" s="2" t="s">
        <v>23</v>
      </c>
      <c r="B4" s="1">
        <v>5</v>
      </c>
      <c r="C4" s="1">
        <v>4</v>
      </c>
      <c r="D4" s="1">
        <v>3</v>
      </c>
      <c r="E4" s="1">
        <v>4</v>
      </c>
    </row>
    <row r="5" spans="1:5" x14ac:dyDescent="0.25">
      <c r="A5" s="2" t="s">
        <v>39</v>
      </c>
      <c r="B5" s="1">
        <v>1</v>
      </c>
      <c r="C5" s="1">
        <v>2</v>
      </c>
      <c r="D5" s="1">
        <v>2</v>
      </c>
      <c r="E5" s="1">
        <v>1</v>
      </c>
    </row>
    <row r="6" spans="1:5" x14ac:dyDescent="0.25">
      <c r="A6" s="2" t="s">
        <v>40</v>
      </c>
      <c r="B6" s="1">
        <v>5</v>
      </c>
      <c r="C6" s="1">
        <v>5</v>
      </c>
      <c r="D6" s="1">
        <v>1</v>
      </c>
      <c r="E6" s="1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>
      <selection activeCell="D13" sqref="D13"/>
    </sheetView>
  </sheetViews>
  <sheetFormatPr defaultRowHeight="15" x14ac:dyDescent="0.25"/>
  <sheetData>
    <row r="1" spans="1:2" x14ac:dyDescent="0.25">
      <c r="A1" s="2" t="s">
        <v>24</v>
      </c>
      <c r="B1" s="2" t="s">
        <v>25</v>
      </c>
    </row>
    <row r="2" spans="1:2" x14ac:dyDescent="0.25">
      <c r="A2" s="7">
        <v>0</v>
      </c>
      <c r="B2" s="7">
        <v>5</v>
      </c>
    </row>
    <row r="3" spans="1:2" x14ac:dyDescent="0.25">
      <c r="A3" s="7">
        <v>1</v>
      </c>
      <c r="B3" s="7">
        <v>4.5</v>
      </c>
    </row>
    <row r="4" spans="1:2" x14ac:dyDescent="0.25">
      <c r="A4" s="7">
        <v>-1</v>
      </c>
      <c r="B4" s="7">
        <v>4</v>
      </c>
    </row>
    <row r="5" spans="1:2" x14ac:dyDescent="0.25">
      <c r="A5" s="7">
        <v>2</v>
      </c>
      <c r="B5" s="7">
        <v>3.5</v>
      </c>
    </row>
    <row r="6" spans="1:2" x14ac:dyDescent="0.25">
      <c r="A6" s="7">
        <v>-2</v>
      </c>
      <c r="B6" s="7">
        <v>3</v>
      </c>
    </row>
    <row r="7" spans="1:2" x14ac:dyDescent="0.25">
      <c r="A7" s="7">
        <v>3</v>
      </c>
      <c r="B7" s="7">
        <v>2.5</v>
      </c>
    </row>
    <row r="8" spans="1:2" x14ac:dyDescent="0.25">
      <c r="A8" s="7">
        <v>-3</v>
      </c>
      <c r="B8" s="7">
        <v>2</v>
      </c>
    </row>
    <row r="9" spans="1:2" x14ac:dyDescent="0.25">
      <c r="A9" s="7">
        <v>4</v>
      </c>
      <c r="B9" s="7">
        <v>1.5</v>
      </c>
    </row>
    <row r="10" spans="1:2" x14ac:dyDescent="0.25">
      <c r="A10" s="7">
        <v>-4</v>
      </c>
      <c r="B10" s="7">
        <v>1</v>
      </c>
    </row>
  </sheetData>
  <pageMargins left="0.75" right="0.75" top="1" bottom="1" header="0.5" footer="0.5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zoomScale="85" zoomScaleNormal="85" workbookViewId="0">
      <selection activeCell="K3" sqref="K3"/>
    </sheetView>
  </sheetViews>
  <sheetFormatPr defaultRowHeight="15" x14ac:dyDescent="0.25"/>
  <cols>
    <col min="1" max="1" width="6" bestFit="1" customWidth="1"/>
    <col min="2" max="2" width="20.85546875" bestFit="1" customWidth="1"/>
    <col min="3" max="3" width="7.85546875" bestFit="1" customWidth="1"/>
    <col min="4" max="4" width="6" bestFit="1" customWidth="1"/>
    <col min="5" max="5" width="7.85546875" bestFit="1" customWidth="1"/>
    <col min="6" max="6" width="6" bestFit="1" customWidth="1"/>
    <col min="7" max="7" width="7.85546875" bestFit="1" customWidth="1"/>
    <col min="8" max="8" width="6" bestFit="1" customWidth="1"/>
    <col min="9" max="9" width="9.42578125" customWidth="1"/>
    <col min="10" max="10" width="6" bestFit="1" customWidth="1"/>
    <col min="11" max="12" width="5" bestFit="1" customWidth="1"/>
    <col min="13" max="13" width="10.85546875" bestFit="1" customWidth="1"/>
  </cols>
  <sheetData>
    <row r="1" spans="1:13" x14ac:dyDescent="0.25">
      <c r="A1" s="2" t="s">
        <v>20</v>
      </c>
      <c r="B1" s="2" t="s">
        <v>14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  <c r="M1" s="2" t="s">
        <v>36</v>
      </c>
    </row>
    <row r="2" spans="1:13" x14ac:dyDescent="0.25">
      <c r="A2" s="4" t="str">
        <f>Data_Kasus!A2</f>
        <v>K1</v>
      </c>
      <c r="B2" s="3" t="str">
        <f>Nilai_Profil_Ideal!A2</f>
        <v>P2TP2A</v>
      </c>
      <c r="C2" s="1">
        <f>Data_Kasus!B2 - Nilai_Profil_Ideal!B2</f>
        <v>1</v>
      </c>
      <c r="D2" s="1">
        <f>VLOOKUP(C2, Konversi_GAP!$A$2:$B$10, 2, FALSE)</f>
        <v>4.5</v>
      </c>
      <c r="E2" s="1">
        <f>Data_Kasus!C2 - Nilai_Profil_Ideal!B2</f>
        <v>0</v>
      </c>
      <c r="F2" s="1">
        <f>VLOOKUP(E2, Konversi_GAP!$A$2:$B$10, 2, FALSE)</f>
        <v>5</v>
      </c>
      <c r="G2" s="1">
        <f>Data_Kasus!D2 - Nilai_Profil_Ideal!B2</f>
        <v>-1</v>
      </c>
      <c r="H2" s="1">
        <f>VLOOKUP(G2, Konversi_GAP!$A$2:$B$10, 2, FALSE)</f>
        <v>4</v>
      </c>
      <c r="I2" s="1">
        <f>Data_Kasus!E2 - Nilai_Profil_Ideal!B2</f>
        <v>0</v>
      </c>
      <c r="J2" s="1">
        <f>VLOOKUP(I2, Konversi_GAP!$A$2:$B$10, 2, FALSE)</f>
        <v>5</v>
      </c>
      <c r="K2" s="1">
        <f>AVERAGE(D2,F2)</f>
        <v>4.75</v>
      </c>
      <c r="L2" s="1">
        <f t="shared" ref="L2:L5" si="0">AVERAGE(H2,J2)</f>
        <v>4.5</v>
      </c>
      <c r="M2" s="1">
        <f t="shared" ref="M2:M4" si="1">(K2*0.6)+(L2*0.4)</f>
        <v>4.6500000000000004</v>
      </c>
    </row>
    <row r="3" spans="1:13" x14ac:dyDescent="0.25">
      <c r="A3" s="4" t="str">
        <f>Data_Kasus!A2</f>
        <v>K1</v>
      </c>
      <c r="B3" s="3" t="str">
        <f>Nilai_Profil_Ideal!A3</f>
        <v>Polisi</v>
      </c>
      <c r="C3" s="1">
        <f>Data_Kasus!B2 - Nilai_Profil_Ideal!B3</f>
        <v>0</v>
      </c>
      <c r="D3" s="1">
        <f>VLOOKUP(C3, Konversi_GAP!$A$2:$B$10, 2, FALSE)</f>
        <v>5</v>
      </c>
      <c r="E3" s="1">
        <f>Data_Kasus!C2 - Nilai_Profil_Ideal!B3</f>
        <v>-1</v>
      </c>
      <c r="F3" s="1">
        <f>VLOOKUP(E3, Konversi_GAP!$A$2:$B$10, 2, FALSE)</f>
        <v>4</v>
      </c>
      <c r="G3" s="1">
        <f>Data_Kasus!D2 - Nilai_Profil_Ideal!B3</f>
        <v>-2</v>
      </c>
      <c r="H3" s="1">
        <f>VLOOKUP(G3, Konversi_GAP!$A$2:$B$10, 2, FALSE)</f>
        <v>3</v>
      </c>
      <c r="I3" s="1">
        <f>Data_Kasus!E2 - Nilai_Profil_Ideal!B3</f>
        <v>-1</v>
      </c>
      <c r="J3" s="1">
        <f>VLOOKUP(I3, Konversi_GAP!$A$2:$B$10, 2, FALSE)</f>
        <v>4</v>
      </c>
      <c r="K3" s="1">
        <f t="shared" ref="K2:K5" si="2">AVERAGE(D3,F3)</f>
        <v>4.5</v>
      </c>
      <c r="L3" s="1">
        <f t="shared" si="0"/>
        <v>3.5</v>
      </c>
      <c r="M3" s="1">
        <f t="shared" si="1"/>
        <v>4.0999999999999996</v>
      </c>
    </row>
    <row r="4" spans="1:13" x14ac:dyDescent="0.25">
      <c r="A4" s="4" t="str">
        <f>Data_Kasus!A2</f>
        <v>K1</v>
      </c>
      <c r="B4" s="3" t="str">
        <f>Nilai_Profil_Ideal!A4</f>
        <v>Pengadilan</v>
      </c>
      <c r="C4" s="1">
        <f>Data_Kasus!B2 - Nilai_Profil_Ideal!B4</f>
        <v>2</v>
      </c>
      <c r="D4" s="1">
        <f>VLOOKUP(C4, Konversi_GAP!$A$2:$B$10, 2, FALSE)</f>
        <v>3.5</v>
      </c>
      <c r="E4" s="1">
        <f>Data_Kasus!C2 - Nilai_Profil_Ideal!B4</f>
        <v>1</v>
      </c>
      <c r="F4" s="1">
        <f>VLOOKUP(E4, Konversi_GAP!$A$2:$B$10, 2, FALSE)</f>
        <v>4.5</v>
      </c>
      <c r="G4" s="1">
        <f>Data_Kasus!D2 - Nilai_Profil_Ideal!B4</f>
        <v>0</v>
      </c>
      <c r="H4" s="1">
        <f>VLOOKUP(G4, Konversi_GAP!$A$2:$B$10, 2, FALSE)</f>
        <v>5</v>
      </c>
      <c r="I4" s="1">
        <f>Data_Kasus!E2 - Nilai_Profil_Ideal!B4</f>
        <v>1</v>
      </c>
      <c r="J4" s="1">
        <f>VLOOKUP(I4, Konversi_GAP!$A$2:$B$10, 2, FALSE)</f>
        <v>4.5</v>
      </c>
      <c r="K4" s="1">
        <f t="shared" si="2"/>
        <v>4</v>
      </c>
      <c r="L4" s="1">
        <f t="shared" si="0"/>
        <v>4.75</v>
      </c>
      <c r="M4" s="1">
        <f t="shared" si="1"/>
        <v>4.3</v>
      </c>
    </row>
    <row r="5" spans="1:13" ht="23.25" customHeight="1" x14ac:dyDescent="0.25">
      <c r="A5" s="4" t="str">
        <f>Data_Kasus!A2</f>
        <v>K1</v>
      </c>
      <c r="B5" s="3" t="str">
        <f>Nilai_Profil_Ideal!A5</f>
        <v>Kekeluargaan</v>
      </c>
      <c r="C5" s="1">
        <f>Data_Kasus!B2 - Nilai_Profil_Ideal!B5</f>
        <v>3</v>
      </c>
      <c r="D5" s="1">
        <f>VLOOKUP(C5, Konversi_GAP!$A$2:$B$10, 2, FALSE)</f>
        <v>2.5</v>
      </c>
      <c r="E5" s="1">
        <f>Data_Kasus!C2 - Nilai_Profil_Ideal!B5</f>
        <v>2</v>
      </c>
      <c r="F5" s="1">
        <f>VLOOKUP(E5, Konversi_GAP!$A$2:$B$10, 2, FALSE)</f>
        <v>3.5</v>
      </c>
      <c r="G5" s="1">
        <f>Data_Kasus!D2 - Nilai_Profil_Ideal!B5</f>
        <v>1</v>
      </c>
      <c r="H5" s="1">
        <f>VLOOKUP(G5, Konversi_GAP!$A$2:$B$10, 2, FALSE)</f>
        <v>4.5</v>
      </c>
      <c r="I5" s="1">
        <f>Data_Kasus!E2 - Nilai_Profil_Ideal!B5</f>
        <v>2</v>
      </c>
      <c r="J5" s="1">
        <f>VLOOKUP(I5, Konversi_GAP!$A$2:$B$10, 2, FALSE)</f>
        <v>3.5</v>
      </c>
      <c r="K5" s="1">
        <f t="shared" si="2"/>
        <v>3</v>
      </c>
      <c r="L5" s="1">
        <f t="shared" si="0"/>
        <v>4</v>
      </c>
      <c r="M5" s="1">
        <f>(K5*0.6)+(L5*0.4)</f>
        <v>3.4</v>
      </c>
    </row>
    <row r="6" spans="1:13" x14ac:dyDescent="0.25">
      <c r="A6" s="2" t="s">
        <v>20</v>
      </c>
      <c r="B6" s="2" t="s">
        <v>14</v>
      </c>
      <c r="C6" s="2" t="s">
        <v>26</v>
      </c>
      <c r="D6" s="2" t="s">
        <v>27</v>
      </c>
      <c r="E6" s="2" t="s">
        <v>28</v>
      </c>
      <c r="F6" s="2" t="s">
        <v>29</v>
      </c>
      <c r="G6" s="2" t="s">
        <v>30</v>
      </c>
      <c r="H6" s="2" t="s">
        <v>31</v>
      </c>
      <c r="I6" s="2" t="s">
        <v>32</v>
      </c>
      <c r="J6" s="2" t="s">
        <v>33</v>
      </c>
      <c r="K6" s="2" t="s">
        <v>34</v>
      </c>
      <c r="L6" s="2" t="s">
        <v>35</v>
      </c>
      <c r="M6" s="2" t="s">
        <v>36</v>
      </c>
    </row>
    <row r="7" spans="1:13" x14ac:dyDescent="0.25">
      <c r="A7" s="4" t="str">
        <f>Data_Kasus!A3</f>
        <v>K2</v>
      </c>
      <c r="B7" s="3" t="str">
        <f>Nilai_Profil_Ideal!A2</f>
        <v>P2TP2A</v>
      </c>
      <c r="C7" s="1">
        <f>Data_Kasus!B3 - Nilai_Profil_Ideal!B2</f>
        <v>2</v>
      </c>
      <c r="D7" s="1">
        <f>VLOOKUP(C7, Konversi_GAP!$A$2:$B$10, 2, FALSE)</f>
        <v>3.5</v>
      </c>
      <c r="E7" s="1">
        <f>Data_Kasus!C3 - Nilai_Profil_Ideal!B2</f>
        <v>-1</v>
      </c>
      <c r="F7" s="1">
        <f>VLOOKUP(E7, Konversi_GAP!$A$2:$B$10, 2, FALSE)</f>
        <v>4</v>
      </c>
      <c r="G7" s="1">
        <f>Data_Kasus!D3 - Nilai_Profil_Ideal!B2</f>
        <v>-2</v>
      </c>
      <c r="H7" s="1">
        <f>VLOOKUP(G7, Konversi_GAP!$A$2:$B$10, 2, FALSE)</f>
        <v>3</v>
      </c>
      <c r="I7" s="1">
        <f>Data_Kasus!E3 - Nilai_Profil_Ideal!B2</f>
        <v>-1</v>
      </c>
      <c r="J7" s="1">
        <f>VLOOKUP(I7, Konversi_GAP!$A$2:$B$10, 2, FALSE)</f>
        <v>4</v>
      </c>
      <c r="K7" s="1">
        <f>AVERAGE(D7,F7)</f>
        <v>3.75</v>
      </c>
      <c r="L7" s="1">
        <f t="shared" ref="L7:L10" si="3">AVERAGE(H7,J7)</f>
        <v>3.5</v>
      </c>
      <c r="M7" s="1">
        <f t="shared" ref="M7:M10" si="4">(K7*0.6)+(L7*0.4)</f>
        <v>3.6500000000000004</v>
      </c>
    </row>
    <row r="8" spans="1:13" x14ac:dyDescent="0.25">
      <c r="A8" s="4" t="str">
        <f>Data_Kasus!A3</f>
        <v>K2</v>
      </c>
      <c r="B8" s="3" t="str">
        <f>Nilai_Profil_Ideal!A3</f>
        <v>Polisi</v>
      </c>
      <c r="C8" s="1">
        <f>Data_Kasus!B3 - Nilai_Profil_Ideal!B3</f>
        <v>1</v>
      </c>
      <c r="D8" s="1">
        <f>VLOOKUP(C8, Konversi_GAP!$A$2:$B$10, 2, FALSE)</f>
        <v>4.5</v>
      </c>
      <c r="E8" s="1">
        <f>Data_Kasus!C3 - Nilai_Profil_Ideal!B3</f>
        <v>-2</v>
      </c>
      <c r="F8" s="1">
        <f>VLOOKUP(E8, Konversi_GAP!$A$2:$B$10, 2, FALSE)</f>
        <v>3</v>
      </c>
      <c r="G8" s="1">
        <f>Data_Kasus!D3 - Nilai_Profil_Ideal!B3</f>
        <v>-3</v>
      </c>
      <c r="H8" s="1">
        <f>VLOOKUP(G8, Konversi_GAP!$A$2:$B$10, 2, FALSE)</f>
        <v>2</v>
      </c>
      <c r="I8" s="1">
        <f>Data_Kasus!E3 - Nilai_Profil_Ideal!B3</f>
        <v>-2</v>
      </c>
      <c r="J8" s="1">
        <f>VLOOKUP(I8, Konversi_GAP!$A$2:$B$10, 2, FALSE)</f>
        <v>3</v>
      </c>
      <c r="K8" s="1">
        <f t="shared" ref="K8:K10" si="5">AVERAGE(D8,F8)</f>
        <v>3.75</v>
      </c>
      <c r="L8" s="1">
        <f t="shared" si="3"/>
        <v>2.5</v>
      </c>
      <c r="M8" s="1">
        <f t="shared" si="4"/>
        <v>3.25</v>
      </c>
    </row>
    <row r="9" spans="1:13" x14ac:dyDescent="0.25">
      <c r="A9" s="4" t="str">
        <f>Data_Kasus!A3</f>
        <v>K2</v>
      </c>
      <c r="B9" s="3" t="str">
        <f>Nilai_Profil_Ideal!A4</f>
        <v>Pengadilan</v>
      </c>
      <c r="C9" s="1">
        <f>Data_Kasus!B3 - Nilai_Profil_Ideal!B4</f>
        <v>3</v>
      </c>
      <c r="D9" s="1">
        <f>VLOOKUP(C9, Konversi_GAP!$A$2:$B$10, 2, FALSE)</f>
        <v>2.5</v>
      </c>
      <c r="E9" s="1">
        <f>Data_Kasus!C3 - Nilai_Profil_Ideal!B4</f>
        <v>0</v>
      </c>
      <c r="F9" s="1">
        <f>VLOOKUP(E9, Konversi_GAP!$A$2:$B$10, 2, FALSE)</f>
        <v>5</v>
      </c>
      <c r="G9" s="1">
        <f>Data_Kasus!D3 - Nilai_Profil_Ideal!B4</f>
        <v>-1</v>
      </c>
      <c r="H9" s="1">
        <f>VLOOKUP(G9, Konversi_GAP!$A$2:$B$10, 2, FALSE)</f>
        <v>4</v>
      </c>
      <c r="I9" s="1">
        <f>Data_Kasus!E3 - Nilai_Profil_Ideal!B4</f>
        <v>0</v>
      </c>
      <c r="J9" s="1">
        <f>VLOOKUP(I9, Konversi_GAP!$A$2:$B$10, 2, FALSE)</f>
        <v>5</v>
      </c>
      <c r="K9" s="1">
        <f t="shared" si="5"/>
        <v>3.75</v>
      </c>
      <c r="L9" s="1">
        <f t="shared" si="3"/>
        <v>4.5</v>
      </c>
      <c r="M9" s="1">
        <f t="shared" si="4"/>
        <v>4.05</v>
      </c>
    </row>
    <row r="10" spans="1:13" x14ac:dyDescent="0.25">
      <c r="A10" s="4" t="str">
        <f>Data_Kasus!A3</f>
        <v>K2</v>
      </c>
      <c r="B10" s="3" t="str">
        <f>Nilai_Profil_Ideal!A5</f>
        <v>Kekeluargaan</v>
      </c>
      <c r="C10" s="1">
        <f>Data_Kasus!B3 - Nilai_Profil_Ideal!B5</f>
        <v>4</v>
      </c>
      <c r="D10" s="1">
        <f>VLOOKUP(C10, Konversi_GAP!$A$2:$B$10, 2, FALSE)</f>
        <v>1.5</v>
      </c>
      <c r="E10" s="1">
        <f>Data_Kasus!C3 - Nilai_Profil_Ideal!B5</f>
        <v>1</v>
      </c>
      <c r="F10" s="1">
        <f>VLOOKUP(E10, Konversi_GAP!$A$2:$B$10, 2, FALSE)</f>
        <v>4.5</v>
      </c>
      <c r="G10" s="1">
        <f>Data_Kasus!D3 - Nilai_Profil_Ideal!B5</f>
        <v>0</v>
      </c>
      <c r="H10" s="1">
        <f>VLOOKUP(G10, Konversi_GAP!$A$2:$B$10, 2, FALSE)</f>
        <v>5</v>
      </c>
      <c r="I10" s="1">
        <f>Data_Kasus!E3 - Nilai_Profil_Ideal!B5</f>
        <v>1</v>
      </c>
      <c r="J10" s="1">
        <f>VLOOKUP(I10, Konversi_GAP!$A$2:$B$10, 2, FALSE)</f>
        <v>4.5</v>
      </c>
      <c r="K10" s="1">
        <f t="shared" si="5"/>
        <v>3</v>
      </c>
      <c r="L10" s="1">
        <f t="shared" si="3"/>
        <v>4.75</v>
      </c>
      <c r="M10" s="1">
        <f t="shared" si="4"/>
        <v>3.7</v>
      </c>
    </row>
    <row r="11" spans="1:13" x14ac:dyDescent="0.25">
      <c r="A11" s="2" t="s">
        <v>20</v>
      </c>
      <c r="B11" s="2" t="s">
        <v>14</v>
      </c>
      <c r="C11" s="2" t="s">
        <v>26</v>
      </c>
      <c r="D11" s="2" t="s">
        <v>27</v>
      </c>
      <c r="E11" s="2" t="s">
        <v>28</v>
      </c>
      <c r="F11" s="2" t="s">
        <v>29</v>
      </c>
      <c r="G11" s="2" t="s">
        <v>30</v>
      </c>
      <c r="H11" s="2" t="s">
        <v>31</v>
      </c>
      <c r="I11" s="2" t="s">
        <v>32</v>
      </c>
      <c r="J11" s="2" t="s">
        <v>33</v>
      </c>
      <c r="K11" s="2" t="s">
        <v>34</v>
      </c>
      <c r="L11" s="2" t="s">
        <v>35</v>
      </c>
      <c r="M11" s="2" t="s">
        <v>36</v>
      </c>
    </row>
    <row r="12" spans="1:13" x14ac:dyDescent="0.25">
      <c r="A12" s="4" t="str">
        <f>Data_Kasus!A4</f>
        <v>K3</v>
      </c>
      <c r="B12" s="3" t="str">
        <f>Nilai_Profil_Ideal!A2</f>
        <v>P2TP2A</v>
      </c>
      <c r="C12" s="1">
        <f>Data_Kasus!B4 - Nilai_Profil_Ideal!B2</f>
        <v>2</v>
      </c>
      <c r="D12" s="1">
        <f>VLOOKUP(C12, Konversi_GAP!$A$2:$B$10, 2, FALSE)</f>
        <v>3.5</v>
      </c>
      <c r="E12" s="1">
        <f>Data_Kasus!C4 - Nilai_Profil_Ideal!B2</f>
        <v>1</v>
      </c>
      <c r="F12" s="1">
        <f>VLOOKUP(E12, Konversi_GAP!$A$2:$B$10, 2, FALSE)</f>
        <v>4.5</v>
      </c>
      <c r="G12" s="1">
        <f>Data_Kasus!D4 - Nilai_Profil_Ideal!B2</f>
        <v>0</v>
      </c>
      <c r="H12" s="1">
        <f>VLOOKUP(G12, Konversi_GAP!$A$2:$B$10, 2, FALSE)</f>
        <v>5</v>
      </c>
      <c r="I12" s="1">
        <f>Data_Kasus!E4 - Nilai_Profil_Ideal!B2</f>
        <v>1</v>
      </c>
      <c r="J12" s="1">
        <f>VLOOKUP(I12, Konversi_GAP!$A$2:$B$10, 2, FALSE)</f>
        <v>4.5</v>
      </c>
      <c r="K12" s="1">
        <f t="shared" ref="K12:K15" si="6">AVERAGE(D12,F12)</f>
        <v>4</v>
      </c>
      <c r="L12" s="1">
        <f t="shared" ref="L12:L15" si="7">AVERAGE(H12,J12)</f>
        <v>4.75</v>
      </c>
      <c r="M12" s="1">
        <f t="shared" ref="M12:M15" si="8">(K12*0.6)+(L12*0.4)</f>
        <v>4.3</v>
      </c>
    </row>
    <row r="13" spans="1:13" x14ac:dyDescent="0.25">
      <c r="A13" s="4" t="str">
        <f>Data_Kasus!A4</f>
        <v>K3</v>
      </c>
      <c r="B13" s="3" t="str">
        <f>Nilai_Profil_Ideal!A3</f>
        <v>Polisi</v>
      </c>
      <c r="C13" s="1">
        <f>Data_Kasus!B4 - Nilai_Profil_Ideal!B3</f>
        <v>1</v>
      </c>
      <c r="D13" s="1">
        <f>VLOOKUP(C13, Konversi_GAP!$A$2:$B$10, 2, FALSE)</f>
        <v>4.5</v>
      </c>
      <c r="E13" s="1">
        <f>Data_Kasus!C4 - Nilai_Profil_Ideal!B3</f>
        <v>0</v>
      </c>
      <c r="F13" s="1">
        <f>VLOOKUP(E13, Konversi_GAP!$A$2:$B$10, 2, FALSE)</f>
        <v>5</v>
      </c>
      <c r="G13" s="1">
        <f>Data_Kasus!D4 - Nilai_Profil_Ideal!B3</f>
        <v>-1</v>
      </c>
      <c r="H13" s="1">
        <f>VLOOKUP(G13, Konversi_GAP!$A$2:$B$10, 2, FALSE)</f>
        <v>4</v>
      </c>
      <c r="I13" s="1">
        <f>Data_Kasus!E4 - Nilai_Profil_Ideal!B3</f>
        <v>0</v>
      </c>
      <c r="J13" s="1">
        <f>VLOOKUP(I13, Konversi_GAP!$A$2:$B$10, 2, FALSE)</f>
        <v>5</v>
      </c>
      <c r="K13" s="1">
        <f t="shared" si="6"/>
        <v>4.75</v>
      </c>
      <c r="L13" s="1">
        <f t="shared" si="7"/>
        <v>4.5</v>
      </c>
      <c r="M13" s="1">
        <f t="shared" si="8"/>
        <v>4.6500000000000004</v>
      </c>
    </row>
    <row r="14" spans="1:13" x14ac:dyDescent="0.25">
      <c r="A14" s="4" t="str">
        <f>Data_Kasus!A4</f>
        <v>K3</v>
      </c>
      <c r="B14" s="3" t="str">
        <f>Nilai_Profil_Ideal!A4</f>
        <v>Pengadilan</v>
      </c>
      <c r="C14" s="1">
        <f>Data_Kasus!B4 - Nilai_Profil_Ideal!B4</f>
        <v>3</v>
      </c>
      <c r="D14" s="1">
        <f>VLOOKUP(C14, Konversi_GAP!$A$2:$B$10, 2, FALSE)</f>
        <v>2.5</v>
      </c>
      <c r="E14" s="1">
        <f>Data_Kasus!C4 - Nilai_Profil_Ideal!B4</f>
        <v>2</v>
      </c>
      <c r="F14" s="1">
        <f>VLOOKUP(E14, Konversi_GAP!$A$2:$B$10, 2, FALSE)</f>
        <v>3.5</v>
      </c>
      <c r="G14" s="1">
        <f>Data_Kasus!D4 - Nilai_Profil_Ideal!B4</f>
        <v>1</v>
      </c>
      <c r="H14" s="1">
        <f>VLOOKUP(G14, Konversi_GAP!$A$2:$B$10, 2, FALSE)</f>
        <v>4.5</v>
      </c>
      <c r="I14" s="1">
        <f>Data_Kasus!E4 - Nilai_Profil_Ideal!B4</f>
        <v>2</v>
      </c>
      <c r="J14" s="1">
        <f>VLOOKUP(I14, Konversi_GAP!$A$2:$B$10, 2, FALSE)</f>
        <v>3.5</v>
      </c>
      <c r="K14" s="1">
        <f t="shared" si="6"/>
        <v>3</v>
      </c>
      <c r="L14" s="1">
        <f t="shared" si="7"/>
        <v>4</v>
      </c>
      <c r="M14" s="1">
        <f t="shared" si="8"/>
        <v>3.4</v>
      </c>
    </row>
    <row r="15" spans="1:13" x14ac:dyDescent="0.25">
      <c r="A15" s="4" t="str">
        <f>Data_Kasus!A4</f>
        <v>K3</v>
      </c>
      <c r="B15" s="3" t="str">
        <f>Nilai_Profil_Ideal!A5</f>
        <v>Kekeluargaan</v>
      </c>
      <c r="C15" s="1">
        <f>Data_Kasus!B4 - Nilai_Profil_Ideal!B5</f>
        <v>4</v>
      </c>
      <c r="D15" s="1">
        <f>VLOOKUP(C15, Konversi_GAP!$A$2:$B$10, 2, FALSE)</f>
        <v>1.5</v>
      </c>
      <c r="E15" s="1">
        <f>Data_Kasus!C4 - Nilai_Profil_Ideal!B5</f>
        <v>3</v>
      </c>
      <c r="F15" s="1">
        <f>VLOOKUP(E15, Konversi_GAP!$A$2:$B$10, 2, FALSE)</f>
        <v>2.5</v>
      </c>
      <c r="G15" s="1">
        <f>Data_Kasus!D4 - Nilai_Profil_Ideal!B5</f>
        <v>2</v>
      </c>
      <c r="H15" s="1">
        <f>VLOOKUP(G15, Konversi_GAP!$A$2:$B$10, 2, FALSE)</f>
        <v>3.5</v>
      </c>
      <c r="I15" s="1">
        <f>Data_Kasus!E4 - Nilai_Profil_Ideal!B5</f>
        <v>3</v>
      </c>
      <c r="J15" s="1">
        <f>VLOOKUP(I15, Konversi_GAP!$A$2:$B$10, 2, FALSE)</f>
        <v>2.5</v>
      </c>
      <c r="K15" s="1">
        <f t="shared" si="6"/>
        <v>2</v>
      </c>
      <c r="L15" s="1">
        <f t="shared" si="7"/>
        <v>3</v>
      </c>
      <c r="M15" s="1">
        <f t="shared" si="8"/>
        <v>2.4000000000000004</v>
      </c>
    </row>
    <row r="16" spans="1:13" x14ac:dyDescent="0.25">
      <c r="A16" s="2" t="s">
        <v>20</v>
      </c>
      <c r="B16" s="2" t="s">
        <v>14</v>
      </c>
      <c r="C16" s="2" t="s">
        <v>26</v>
      </c>
      <c r="D16" s="2" t="s">
        <v>27</v>
      </c>
      <c r="E16" s="2" t="s">
        <v>28</v>
      </c>
      <c r="F16" s="2" t="s">
        <v>29</v>
      </c>
      <c r="G16" s="2" t="s">
        <v>30</v>
      </c>
      <c r="H16" s="2" t="s">
        <v>31</v>
      </c>
      <c r="I16" s="2" t="s">
        <v>32</v>
      </c>
      <c r="J16" s="2" t="s">
        <v>33</v>
      </c>
      <c r="K16" s="2" t="s">
        <v>34</v>
      </c>
      <c r="L16" s="2" t="s">
        <v>35</v>
      </c>
      <c r="M16" s="2" t="s">
        <v>36</v>
      </c>
    </row>
    <row r="17" spans="1:13" x14ac:dyDescent="0.25">
      <c r="A17" s="4" t="str">
        <f>Data_Kasus!A5</f>
        <v>K4</v>
      </c>
      <c r="B17" s="3" t="str">
        <f>Nilai_Profil_Ideal!A2</f>
        <v>P2TP2A</v>
      </c>
      <c r="C17" s="1">
        <f>Data_Kasus!B5 - Nilai_Profil_Ideal!B2</f>
        <v>-2</v>
      </c>
      <c r="D17" s="1">
        <f>VLOOKUP(C17, Konversi_GAP!$A$2:$B$10, 2, FALSE)</f>
        <v>3</v>
      </c>
      <c r="E17" s="1">
        <f>Data_Kasus!C5 - Nilai_Profil_Ideal!B2</f>
        <v>-1</v>
      </c>
      <c r="F17" s="1">
        <f>VLOOKUP(E17, Konversi_GAP!$A$2:$B$10, 2, FALSE)</f>
        <v>4</v>
      </c>
      <c r="G17" s="1">
        <f>Data_Kasus!D5 - Nilai_Profil_Ideal!B2</f>
        <v>-1</v>
      </c>
      <c r="H17" s="1">
        <f>VLOOKUP(G17, Konversi_GAP!$A$2:$B$10, 2, FALSE)</f>
        <v>4</v>
      </c>
      <c r="I17" s="1">
        <f>Data_Kasus!E5 - Nilai_Profil_Ideal!B2</f>
        <v>-2</v>
      </c>
      <c r="J17" s="1">
        <f>VLOOKUP(I17, Konversi_GAP!$A$2:$B$10, 2, FALSE)</f>
        <v>3</v>
      </c>
      <c r="K17" s="1">
        <f t="shared" ref="K17:K20" si="9">AVERAGE(D17,F17)</f>
        <v>3.5</v>
      </c>
      <c r="L17" s="1">
        <f t="shared" ref="L17:L20" si="10">AVERAGE(H17,J17)</f>
        <v>3.5</v>
      </c>
      <c r="M17" s="1">
        <f t="shared" ref="M17:M20" si="11">(K17*0.6)+(L17*0.4)</f>
        <v>3.5</v>
      </c>
    </row>
    <row r="18" spans="1:13" x14ac:dyDescent="0.25">
      <c r="A18" s="4" t="str">
        <f>Data_Kasus!A5</f>
        <v>K4</v>
      </c>
      <c r="B18" s="3" t="str">
        <f>Nilai_Profil_Ideal!A3</f>
        <v>Polisi</v>
      </c>
      <c r="C18" s="1">
        <f>Data_Kasus!B5 - Nilai_Profil_Ideal!B3</f>
        <v>-3</v>
      </c>
      <c r="D18" s="1">
        <f>VLOOKUP(C18, Konversi_GAP!$A$2:$B$10, 2, FALSE)</f>
        <v>2</v>
      </c>
      <c r="E18" s="1">
        <f>Data_Kasus!C5 - Nilai_Profil_Ideal!B3</f>
        <v>-2</v>
      </c>
      <c r="F18" s="1">
        <f>VLOOKUP(E18, Konversi_GAP!$A$2:$B$10, 2, FALSE)</f>
        <v>3</v>
      </c>
      <c r="G18" s="1">
        <f>Data_Kasus!D5 - Nilai_Profil_Ideal!B3</f>
        <v>-2</v>
      </c>
      <c r="H18" s="1">
        <f>VLOOKUP(G18, Konversi_GAP!$A$2:$B$10, 2, FALSE)</f>
        <v>3</v>
      </c>
      <c r="I18" s="1">
        <f>Data_Kasus!E5 - Nilai_Profil_Ideal!B3</f>
        <v>-3</v>
      </c>
      <c r="J18" s="1">
        <f>VLOOKUP(I18, Konversi_GAP!$A$2:$B$10, 2, FALSE)</f>
        <v>2</v>
      </c>
      <c r="K18" s="1">
        <f t="shared" si="9"/>
        <v>2.5</v>
      </c>
      <c r="L18" s="1">
        <f t="shared" si="10"/>
        <v>2.5</v>
      </c>
      <c r="M18" s="1">
        <f t="shared" si="11"/>
        <v>2.5</v>
      </c>
    </row>
    <row r="19" spans="1:13" x14ac:dyDescent="0.25">
      <c r="A19" s="4" t="str">
        <f>Data_Kasus!A5</f>
        <v>K4</v>
      </c>
      <c r="B19" s="3" t="str">
        <f>Nilai_Profil_Ideal!A4</f>
        <v>Pengadilan</v>
      </c>
      <c r="C19" s="1">
        <f>Data_Kasus!B5 - Nilai_Profil_Ideal!B4</f>
        <v>-1</v>
      </c>
      <c r="D19" s="1">
        <f>VLOOKUP(C19, Konversi_GAP!$A$2:$B$10, 2, FALSE)</f>
        <v>4</v>
      </c>
      <c r="E19" s="1">
        <f>Data_Kasus!C5 - Nilai_Profil_Ideal!B4</f>
        <v>0</v>
      </c>
      <c r="F19" s="1">
        <f>VLOOKUP(E19, Konversi_GAP!$A$2:$B$10, 2, FALSE)</f>
        <v>5</v>
      </c>
      <c r="G19" s="1">
        <f>Data_Kasus!D5 - Nilai_Profil_Ideal!B4</f>
        <v>0</v>
      </c>
      <c r="H19" s="1">
        <f>VLOOKUP(G19, Konversi_GAP!$A$2:$B$10, 2, FALSE)</f>
        <v>5</v>
      </c>
      <c r="I19" s="1">
        <f>Data_Kasus!E5 - Nilai_Profil_Ideal!B4</f>
        <v>-1</v>
      </c>
      <c r="J19" s="1">
        <f>VLOOKUP(I19, Konversi_GAP!$A$2:$B$10, 2, FALSE)</f>
        <v>4</v>
      </c>
      <c r="K19" s="1">
        <f t="shared" si="9"/>
        <v>4.5</v>
      </c>
      <c r="L19" s="1">
        <f t="shared" si="10"/>
        <v>4.5</v>
      </c>
      <c r="M19" s="1">
        <f t="shared" si="11"/>
        <v>4.5</v>
      </c>
    </row>
    <row r="20" spans="1:13" x14ac:dyDescent="0.25">
      <c r="A20" s="4" t="str">
        <f>Data_Kasus!A5</f>
        <v>K4</v>
      </c>
      <c r="B20" s="3" t="str">
        <f>Nilai_Profil_Ideal!A5</f>
        <v>Kekeluargaan</v>
      </c>
      <c r="C20" s="1">
        <f>Data_Kasus!B5 - Nilai_Profil_Ideal!B5</f>
        <v>0</v>
      </c>
      <c r="D20" s="1">
        <f>VLOOKUP(C20, Konversi_GAP!$A$2:$B$10, 2, FALSE)</f>
        <v>5</v>
      </c>
      <c r="E20" s="1">
        <f>Data_Kasus!C5 - Nilai_Profil_Ideal!B5</f>
        <v>1</v>
      </c>
      <c r="F20" s="1">
        <f>VLOOKUP(E20, Konversi_GAP!$A$2:$B$10, 2, FALSE)</f>
        <v>4.5</v>
      </c>
      <c r="G20" s="1">
        <f>Data_Kasus!D5 - Nilai_Profil_Ideal!B5</f>
        <v>1</v>
      </c>
      <c r="H20" s="1">
        <f>VLOOKUP(G20, Konversi_GAP!$A$2:$B$10, 2, FALSE)</f>
        <v>4.5</v>
      </c>
      <c r="I20" s="1">
        <f>Data_Kasus!E5 - Nilai_Profil_Ideal!B5</f>
        <v>0</v>
      </c>
      <c r="J20" s="1">
        <f>VLOOKUP(I20, Konversi_GAP!$A$2:$B$10, 2, FALSE)</f>
        <v>5</v>
      </c>
      <c r="K20" s="1">
        <f t="shared" si="9"/>
        <v>4.75</v>
      </c>
      <c r="L20" s="1">
        <f t="shared" si="10"/>
        <v>4.75</v>
      </c>
      <c r="M20" s="1">
        <f t="shared" si="11"/>
        <v>4.75</v>
      </c>
    </row>
    <row r="21" spans="1:13" x14ac:dyDescent="0.25">
      <c r="A21" s="2" t="s">
        <v>20</v>
      </c>
      <c r="B21" s="2" t="s">
        <v>14</v>
      </c>
      <c r="C21" s="2" t="s">
        <v>26</v>
      </c>
      <c r="D21" s="2" t="s">
        <v>27</v>
      </c>
      <c r="E21" s="2" t="s">
        <v>28</v>
      </c>
      <c r="F21" s="2" t="s">
        <v>29</v>
      </c>
      <c r="G21" s="2" t="s">
        <v>30</v>
      </c>
      <c r="H21" s="2" t="s">
        <v>31</v>
      </c>
      <c r="I21" s="2" t="s">
        <v>32</v>
      </c>
      <c r="J21" s="2" t="s">
        <v>33</v>
      </c>
      <c r="K21" s="2" t="s">
        <v>34</v>
      </c>
      <c r="L21" s="2" t="s">
        <v>35</v>
      </c>
      <c r="M21" s="2" t="s">
        <v>36</v>
      </c>
    </row>
    <row r="22" spans="1:13" x14ac:dyDescent="0.25">
      <c r="A22" s="4" t="str">
        <f>Data_Kasus!$A$6</f>
        <v>K5</v>
      </c>
      <c r="B22" s="3" t="str">
        <f>Nilai_Profil_Ideal!A2</f>
        <v>P2TP2A</v>
      </c>
      <c r="C22" s="1">
        <f>Data_Kasus!B6 - Nilai_Profil_Ideal!B2</f>
        <v>2</v>
      </c>
      <c r="D22" s="1">
        <f>VLOOKUP(C22, Konversi_GAP!$A$2:$B$10, 2, FALSE)</f>
        <v>3.5</v>
      </c>
      <c r="E22" s="1">
        <f>Data_Kasus!C6 - Nilai_Profil_Ideal!B2</f>
        <v>2</v>
      </c>
      <c r="F22" s="1">
        <f>VLOOKUP(E22, Konversi_GAP!$A$2:$B$10, 2, FALSE)</f>
        <v>3.5</v>
      </c>
      <c r="G22" s="1">
        <f>Data_Kasus!D6 - Nilai_Profil_Ideal!B2</f>
        <v>-2</v>
      </c>
      <c r="H22" s="1">
        <f>VLOOKUP(G22, Konversi_GAP!$A$2:$B$10, 2, FALSE)</f>
        <v>3</v>
      </c>
      <c r="I22" s="1">
        <f>Data_Kasus!E6 - Nilai_Profil_Ideal!B2</f>
        <v>-1</v>
      </c>
      <c r="J22" s="1">
        <f>VLOOKUP(I22, Konversi_GAP!$A$2:$B$10, 2, FALSE)</f>
        <v>4</v>
      </c>
      <c r="K22" s="1">
        <f t="shared" ref="K22:K25" si="12">AVERAGE(D22,F22)</f>
        <v>3.5</v>
      </c>
      <c r="L22" s="1">
        <f t="shared" ref="L22:L25" si="13">AVERAGE(H22,J22)</f>
        <v>3.5</v>
      </c>
      <c r="M22" s="1">
        <f t="shared" ref="M22:M25" si="14">(K22*0.6)+(L22*0.4)</f>
        <v>3.5</v>
      </c>
    </row>
    <row r="23" spans="1:13" x14ac:dyDescent="0.25">
      <c r="A23" s="4" t="str">
        <f>Data_Kasus!$A$6</f>
        <v>K5</v>
      </c>
      <c r="B23" s="3" t="str">
        <f>Nilai_Profil_Ideal!A3</f>
        <v>Polisi</v>
      </c>
      <c r="C23" s="1">
        <f>Data_Kasus!B6 - Nilai_Profil_Ideal!B3</f>
        <v>1</v>
      </c>
      <c r="D23" s="1">
        <f>VLOOKUP(C23, Konversi_GAP!$A$2:$B$10, 2, FALSE)</f>
        <v>4.5</v>
      </c>
      <c r="E23" s="1">
        <f>Data_Kasus!C6 - Nilai_Profil_Ideal!B3</f>
        <v>1</v>
      </c>
      <c r="F23" s="1">
        <f>VLOOKUP(E23, Konversi_GAP!$A$2:$B$10, 2, FALSE)</f>
        <v>4.5</v>
      </c>
      <c r="G23" s="1">
        <f>Data_Kasus!D6 - Nilai_Profil_Ideal!B3</f>
        <v>-3</v>
      </c>
      <c r="H23" s="1">
        <f>VLOOKUP(G23, Konversi_GAP!$A$2:$B$10, 2, FALSE)</f>
        <v>2</v>
      </c>
      <c r="I23" s="1">
        <f>Data_Kasus!E6 - Nilai_Profil_Ideal!B3</f>
        <v>-2</v>
      </c>
      <c r="J23" s="1">
        <f>VLOOKUP(I23, Konversi_GAP!$A$2:$B$10, 2, FALSE)</f>
        <v>3</v>
      </c>
      <c r="K23" s="1">
        <f t="shared" si="12"/>
        <v>4.5</v>
      </c>
      <c r="L23" s="1">
        <f t="shared" si="13"/>
        <v>2.5</v>
      </c>
      <c r="M23" s="1">
        <f t="shared" si="14"/>
        <v>3.6999999999999997</v>
      </c>
    </row>
    <row r="24" spans="1:13" x14ac:dyDescent="0.25">
      <c r="A24" s="4" t="str">
        <f>Data_Kasus!$A$6</f>
        <v>K5</v>
      </c>
      <c r="B24" s="3" t="str">
        <f>Nilai_Profil_Ideal!A4</f>
        <v>Pengadilan</v>
      </c>
      <c r="C24" s="1">
        <f>Data_Kasus!B6 - Nilai_Profil_Ideal!B4</f>
        <v>3</v>
      </c>
      <c r="D24" s="1">
        <f>VLOOKUP(C24, Konversi_GAP!$A$2:$B$10, 2, FALSE)</f>
        <v>2.5</v>
      </c>
      <c r="E24" s="1">
        <f>Data_Kasus!C6 - Nilai_Profil_Ideal!B4</f>
        <v>3</v>
      </c>
      <c r="F24" s="1">
        <f>VLOOKUP(E24, Konversi_GAP!$A$2:$B$10, 2, FALSE)</f>
        <v>2.5</v>
      </c>
      <c r="G24" s="1">
        <f>Data_Kasus!D6 - Nilai_Profil_Ideal!B4</f>
        <v>-1</v>
      </c>
      <c r="H24" s="1">
        <f>VLOOKUP(G24, Konversi_GAP!$A$2:$B$10, 2, FALSE)</f>
        <v>4</v>
      </c>
      <c r="I24" s="1">
        <f>Data_Kasus!E6 - Nilai_Profil_Ideal!B4</f>
        <v>0</v>
      </c>
      <c r="J24" s="1">
        <f>VLOOKUP(I24, Konversi_GAP!$A$2:$B$10, 2, FALSE)</f>
        <v>5</v>
      </c>
      <c r="K24" s="1">
        <f t="shared" si="12"/>
        <v>2.5</v>
      </c>
      <c r="L24" s="1">
        <f t="shared" si="13"/>
        <v>4.5</v>
      </c>
      <c r="M24" s="1">
        <f t="shared" si="14"/>
        <v>3.3</v>
      </c>
    </row>
    <row r="25" spans="1:13" x14ac:dyDescent="0.25">
      <c r="A25" s="4" t="str">
        <f>Data_Kasus!$A$6</f>
        <v>K5</v>
      </c>
      <c r="B25" s="3" t="str">
        <f>Nilai_Profil_Ideal!A5</f>
        <v>Kekeluargaan</v>
      </c>
      <c r="C25" s="1">
        <f>Data_Kasus!B6 - Nilai_Profil_Ideal!B5</f>
        <v>4</v>
      </c>
      <c r="D25" s="1">
        <f>VLOOKUP(C25, Konversi_GAP!$A$2:$B$10, 2, FALSE)</f>
        <v>1.5</v>
      </c>
      <c r="E25" s="1">
        <f>Data_Kasus!C6 - Nilai_Profil_Ideal!B5</f>
        <v>4</v>
      </c>
      <c r="F25" s="1">
        <f>VLOOKUP(E25, Konversi_GAP!$A$2:$B$10, 2, FALSE)</f>
        <v>1.5</v>
      </c>
      <c r="G25" s="1">
        <f>Data_Kasus!D6 - Nilai_Profil_Ideal!B5</f>
        <v>0</v>
      </c>
      <c r="H25" s="1">
        <f>VLOOKUP(G25, Konversi_GAP!$A$2:$B$10, 2, FALSE)</f>
        <v>5</v>
      </c>
      <c r="I25" s="1">
        <f>Data_Kasus!E6 - Nilai_Profil_Ideal!B5</f>
        <v>1</v>
      </c>
      <c r="J25" s="1">
        <f>VLOOKUP(I25, Konversi_GAP!$A$2:$B$10, 2, FALSE)</f>
        <v>4.5</v>
      </c>
      <c r="K25" s="1">
        <f t="shared" si="12"/>
        <v>1.5</v>
      </c>
      <c r="L25" s="1">
        <f t="shared" si="13"/>
        <v>4.75</v>
      </c>
      <c r="M25" s="1">
        <f t="shared" si="14"/>
        <v>2.8</v>
      </c>
    </row>
  </sheetData>
  <phoneticPr fontId="2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"/>
  <sheetViews>
    <sheetView tabSelected="1" workbookViewId="0">
      <selection activeCell="F4" sqref="A1:H6"/>
    </sheetView>
  </sheetViews>
  <sheetFormatPr defaultRowHeight="15" x14ac:dyDescent="0.25"/>
  <cols>
    <col min="4" max="4" width="10.85546875" bestFit="1" customWidth="1"/>
    <col min="5" max="5" width="13.140625" bestFit="1" customWidth="1"/>
    <col min="6" max="6" width="14.140625" bestFit="1" customWidth="1"/>
    <col min="7" max="7" width="12.5703125" bestFit="1" customWidth="1"/>
    <col min="8" max="8" width="16.42578125" bestFit="1" customWidth="1"/>
    <col min="9" max="9" width="14.140625" bestFit="1" customWidth="1"/>
  </cols>
  <sheetData>
    <row r="1" spans="1:8" x14ac:dyDescent="0.25">
      <c r="A1" s="6" t="s">
        <v>20</v>
      </c>
      <c r="B1" s="6" t="s">
        <v>16</v>
      </c>
      <c r="C1" s="6" t="s">
        <v>17</v>
      </c>
      <c r="D1" s="6" t="s">
        <v>18</v>
      </c>
      <c r="E1" s="6" t="s">
        <v>19</v>
      </c>
      <c r="F1" s="6" t="s">
        <v>37</v>
      </c>
      <c r="G1" s="10" t="s">
        <v>38</v>
      </c>
      <c r="H1" s="11"/>
    </row>
    <row r="2" spans="1:8" x14ac:dyDescent="0.25">
      <c r="A2" s="6" t="str">
        <f>Perhitungan!A2</f>
        <v>K1</v>
      </c>
      <c r="B2" s="5">
        <f>Perhitungan!M2</f>
        <v>4.6500000000000004</v>
      </c>
      <c r="C2" s="5">
        <f>Perhitungan!M3</f>
        <v>4.0999999999999996</v>
      </c>
      <c r="D2" s="5">
        <f>Perhitungan!M4</f>
        <v>4.3</v>
      </c>
      <c r="E2" s="5">
        <f>Perhitungan!M5</f>
        <v>3.4</v>
      </c>
      <c r="F2" s="5">
        <f>MAX(B2:E2)</f>
        <v>4.6500000000000004</v>
      </c>
      <c r="G2" s="8" t="str">
        <f>INDEX($B$1:$E$1, MATCH(F2, $B2:$E2, 0))</f>
        <v>P2TP2A</v>
      </c>
      <c r="H2" s="9"/>
    </row>
    <row r="3" spans="1:8" x14ac:dyDescent="0.25">
      <c r="A3" s="6" t="str">
        <f>Perhitungan!A7</f>
        <v>K2</v>
      </c>
      <c r="B3" s="5">
        <f>Perhitungan!M7</f>
        <v>3.6500000000000004</v>
      </c>
      <c r="C3" s="5">
        <f>Perhitungan!M8</f>
        <v>3.25</v>
      </c>
      <c r="D3" s="5">
        <f>Perhitungan!M9</f>
        <v>4.05</v>
      </c>
      <c r="E3" s="5">
        <f>Perhitungan!M10</f>
        <v>3.7</v>
      </c>
      <c r="F3" s="5">
        <f>MAX(B3:E3)</f>
        <v>4.05</v>
      </c>
      <c r="G3" s="8" t="str">
        <f>INDEX($B$1:$E$1, MATCH(F3, $B3:$E3, 0))</f>
        <v>Pengadilan</v>
      </c>
      <c r="H3" s="9"/>
    </row>
    <row r="4" spans="1:8" x14ac:dyDescent="0.25">
      <c r="A4" s="6" t="str">
        <f>Perhitungan!A12</f>
        <v>K3</v>
      </c>
      <c r="B4" s="5">
        <f>Perhitungan!M12</f>
        <v>4.3</v>
      </c>
      <c r="C4" s="5">
        <f>Perhitungan!M13</f>
        <v>4.6500000000000004</v>
      </c>
      <c r="D4" s="5">
        <f>Perhitungan!M14</f>
        <v>3.4</v>
      </c>
      <c r="E4" s="5">
        <f>Perhitungan!M15</f>
        <v>2.4000000000000004</v>
      </c>
      <c r="F4" s="5">
        <f>MAX(B4:E4)</f>
        <v>4.6500000000000004</v>
      </c>
      <c r="G4" s="8" t="str">
        <f>INDEX($B$1:$E$1, MATCH(F4, $B4:$E4, 0))</f>
        <v>Polisi</v>
      </c>
      <c r="H4" s="9"/>
    </row>
    <row r="5" spans="1:8" x14ac:dyDescent="0.25">
      <c r="A5" s="6" t="str">
        <f>Perhitungan!A17</f>
        <v>K4</v>
      </c>
      <c r="B5" s="5">
        <f>Perhitungan!M17</f>
        <v>3.5</v>
      </c>
      <c r="C5" s="5">
        <f>Perhitungan!M18</f>
        <v>2.5</v>
      </c>
      <c r="D5" s="5">
        <f>Perhitungan!M19</f>
        <v>4.5</v>
      </c>
      <c r="E5" s="5">
        <f>Perhitungan!M20</f>
        <v>4.75</v>
      </c>
      <c r="F5" s="5">
        <f>MAX(B5:E5)</f>
        <v>4.75</v>
      </c>
      <c r="G5" s="8" t="str">
        <f>INDEX($B$1:$E$1, MATCH(F5, $B5:$E5, 0))</f>
        <v>Kekeluargaan</v>
      </c>
      <c r="H5" s="9"/>
    </row>
    <row r="6" spans="1:8" x14ac:dyDescent="0.25">
      <c r="A6" s="6" t="str">
        <f>Perhitungan!A22</f>
        <v>K5</v>
      </c>
      <c r="B6" s="5">
        <f>Perhitungan!M22</f>
        <v>3.5</v>
      </c>
      <c r="C6" s="5">
        <f>Perhitungan!M23</f>
        <v>3.6999999999999997</v>
      </c>
      <c r="D6" s="5">
        <f>Perhitungan!M24</f>
        <v>3.3</v>
      </c>
      <c r="E6" s="5">
        <f>Perhitungan!M25</f>
        <v>2.8</v>
      </c>
      <c r="F6" s="5">
        <f>MAX(B6:E6)</f>
        <v>3.6999999999999997</v>
      </c>
      <c r="G6" s="8" t="str">
        <f>INDEX($B$1:$E$1, MATCH(F6, $B6:$E6, 0))</f>
        <v>Polisi</v>
      </c>
      <c r="H6" s="9"/>
    </row>
  </sheetData>
  <mergeCells count="6">
    <mergeCell ref="G6:H6"/>
    <mergeCell ref="G2:H2"/>
    <mergeCell ref="G3:H3"/>
    <mergeCell ref="G4:H4"/>
    <mergeCell ref="G1:H1"/>
    <mergeCell ref="G5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Data_Kriteria</vt:lpstr>
      <vt:lpstr>Nilai_Profil_Ideal</vt:lpstr>
      <vt:lpstr>Data_Kasus</vt:lpstr>
      <vt:lpstr>Konversi_GAP</vt:lpstr>
      <vt:lpstr>Perhitungan</vt:lpstr>
      <vt:lpstr>Ringkasan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ABD HAMID</cp:lastModifiedBy>
  <dcterms:created xsi:type="dcterms:W3CDTF">2025-10-23T16:18:43Z</dcterms:created>
  <dcterms:modified xsi:type="dcterms:W3CDTF">2025-11-26T19:37:10Z</dcterms:modified>
</cp:coreProperties>
</file>